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tabRatio="937" activeTab="2"/>
  </bookViews>
  <sheets>
    <sheet name="PrevaleceIncidence" sheetId="10" r:id="rId1"/>
    <sheet name="Medications_doses" sheetId="3" r:id="rId2"/>
    <sheet name="Smoking Cessation" sheetId="4" r:id="rId3"/>
  </sheets>
  <calcPr calcId="162913"/>
</workbook>
</file>

<file path=xl/calcChain.xml><?xml version="1.0" encoding="utf-8"?>
<calcChain xmlns="http://schemas.openxmlformats.org/spreadsheetml/2006/main">
  <c r="D8" i="4" l="1"/>
  <c r="E8" i="4"/>
  <c r="F4" i="4" l="1"/>
  <c r="G4" i="4" s="1"/>
  <c r="G5" i="3" l="1"/>
  <c r="F7" i="4"/>
  <c r="F6" i="4"/>
  <c r="G6" i="4" s="1"/>
  <c r="F5" i="4"/>
  <c r="G4" i="3"/>
  <c r="G3" i="3"/>
  <c r="G2" i="3"/>
  <c r="C3" i="10"/>
  <c r="G7" i="4" l="1"/>
  <c r="G5" i="4"/>
  <c r="G8" i="4" s="1"/>
  <c r="I5" i="4"/>
  <c r="I7" i="4" l="1"/>
  <c r="I6" i="4"/>
  <c r="I4" i="4"/>
  <c r="C5" i="4"/>
  <c r="C6" i="4"/>
  <c r="C7" i="4"/>
  <c r="C4" i="4"/>
  <c r="H4" i="4" s="1"/>
  <c r="J4" i="4" l="1"/>
  <c r="H7" i="4"/>
  <c r="J7" i="4" s="1"/>
  <c r="H6" i="4"/>
  <c r="J6" i="4" s="1"/>
  <c r="H5" i="4"/>
  <c r="J5" i="4" s="1"/>
  <c r="J8" i="4" l="1"/>
</calcChain>
</file>

<file path=xl/sharedStrings.xml><?xml version="1.0" encoding="utf-8"?>
<sst xmlns="http://schemas.openxmlformats.org/spreadsheetml/2006/main" count="49" uniqueCount="43">
  <si>
    <t>#</t>
  </si>
  <si>
    <t xml:space="preserve">1. </t>
  </si>
  <si>
    <t xml:space="preserve">გადათვლის ინდექსი </t>
  </si>
  <si>
    <t>ფორმულების შემცველი ველები</t>
  </si>
  <si>
    <t>მედიკამენტი</t>
  </si>
  <si>
    <r>
      <t>სულ: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Sylfaen"/>
        <family val="1"/>
        <charset val="204"/>
      </rPr>
      <t>პროგრამის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Sylfaen"/>
        <family val="1"/>
        <charset val="204"/>
      </rPr>
      <t>ბიუჯეტი</t>
    </r>
  </si>
  <si>
    <t>მგ/დღეში</t>
  </si>
  <si>
    <t>მგ-იანი ტაბლეტი</t>
  </si>
  <si>
    <t>დოზის განზ.-ბა</t>
  </si>
  <si>
    <t>საშუალო დღიური დოზა</t>
  </si>
  <si>
    <t>ერთეულის ჯერადობა წლის განმავლობაში</t>
  </si>
  <si>
    <t>ჯერადობა წლის განმავლობაში</t>
  </si>
  <si>
    <t>მოსახლეობის რაოდენობა</t>
  </si>
  <si>
    <t xml:space="preserve">გავრცელების მაჩვენებელი ( (წლიური ფორმის მიხედვით) </t>
  </si>
  <si>
    <t>ბიუჯეტირების პროცესში ასახული დაშვებები</t>
  </si>
  <si>
    <t>საქართველოს საშუალო წლიური მოსახლეობა (2014 წლის საქსტატის მონაცემებით)</t>
  </si>
  <si>
    <t>მწეველების გავრცელება ორივე სქესის პირებში (2016 წლის STEPS კვლევის მონაცემებით)</t>
  </si>
  <si>
    <t>მწეველების გავრცელება მოსახლეობაში (STEPS 2016)</t>
  </si>
  <si>
    <t xml:space="preserve">მაჩვენებელი </t>
  </si>
  <si>
    <t>ნიკორეტე სპრეი</t>
  </si>
  <si>
    <t>შესხურება/დღეში</t>
  </si>
  <si>
    <t>დოზიანი ინჰალატორი</t>
  </si>
  <si>
    <t>ნიკოტინელი პლასტირი</t>
  </si>
  <si>
    <t>ჩამპიქსი (ვარენიკლინი)</t>
  </si>
  <si>
    <t>1 მგ-იანი ტაბლეტი</t>
  </si>
  <si>
    <t>17,5 მგ პლასტირი</t>
  </si>
  <si>
    <t>ტაბექსი</t>
  </si>
  <si>
    <t>პლასტირი/დღეში</t>
  </si>
  <si>
    <t>3) თამბაქოსთვის თავის დანებების მედიკამენტური მკურნალობის მიზნით შეირჩა ჯანმო-ს მიერ რეკომენდებული ეფექტური მედიკამენტების 7 კლასიდან 4, რომელთაგანაც ნიკოტინის ნაზალური სპრეი და დასაკრავი პლასტირი ნაკლებად ხელმისაწვდომია სააფთიაქო ქსელში და მათი გამოწერა შესაძლებელია მხოლოდ შეკვეთით. ბიუჯეტი გათვლილია მედიკამენტების საცალო ფასის მიხედვით.</t>
  </si>
  <si>
    <r>
      <t>ბიუჯეტირებადი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Sylfaen"/>
        <family val="1"/>
        <charset val="204"/>
      </rPr>
      <t>ერთეული</t>
    </r>
  </si>
  <si>
    <r>
      <t>ბიუჯეტირებადი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Sylfaen"/>
        <family val="1"/>
        <charset val="204"/>
      </rPr>
      <t>ერთეულის განზ.-ბა</t>
    </r>
  </si>
  <si>
    <r>
      <t>ერთეულის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Sylfaen"/>
        <family val="1"/>
        <charset val="204"/>
      </rPr>
      <t>საბაზრო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Sylfaen"/>
        <family val="1"/>
        <charset val="204"/>
      </rPr>
      <t>ფასი (ლარი)</t>
    </r>
  </si>
  <si>
    <r>
      <t>ერთეულის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Sylfaen"/>
        <family val="1"/>
        <charset val="204"/>
      </rPr>
      <t>საბაზრო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Sylfaen"/>
        <family val="1"/>
        <charset val="204"/>
      </rPr>
      <t>ფასი, GEL</t>
    </r>
  </si>
  <si>
    <r>
      <t>წლიური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Sylfaen"/>
        <family val="1"/>
        <charset val="204"/>
      </rPr>
      <t>ბიუჯეტი ლარში</t>
    </r>
  </si>
  <si>
    <t>1) 2016 წელს ჩატარებული STEPS კვლევის შედეგების მიხედვით, მწეველობის გავრცელება ორივე სქესის პირებში შეადგენს 31%-ს. 2014 წლის აღწერის შედეგებით საქართველოს საერთო მოსახლეობის რაოდენობა შეადგენს  3 713 804 (წყარო: საქსტატი),  შესაბამისად ამ რაოდენობის 31% -  1 151 279 პირი საქართველოში განისაზღვრება მწეველად.</t>
  </si>
  <si>
    <t>2) ამავე კვლევის შედეგების მიხედვით, ბოლო 1 წლის განმავლობაში მოწევისთვის თავის დანებება სცადა ამჟამინდელ მწეველთა 25.3%–მა (კაცი 25.5%, ქალი 24.2%). სწორედ ეს რაოდენობა (287 820 პირი) ჩაითვალა იმ სამიზნე პოპულაციად, რომელთაც შესაძლოა დასჭირდეთ მედიკამენტური მკურნალობა.</t>
  </si>
  <si>
    <t>5) ასევე გათვალისწინებულია ის ფაქტი, რომ თამბაქოს მიტოვების მედიკამენტური მკურნალობა შემთხვევათა უმრავლესობაში ტარდება 3-6 თვის განმავლობაში, შესაბამისად პროგრამით გათვალისწინებული მედიკამენტებისთვის მკურნალობის ხანგრძლივობად აღებული იქნა 3 თვე, ტაბექსის გარდა, რომლის შემთხვევაში მკურნალობის ხანგრძლივობა შეადგენს 1 თვეს.</t>
  </si>
  <si>
    <t>ბენეფიციარების (პროგრამის სამიზნე მწეველთა რაოდენობა</t>
  </si>
  <si>
    <t>სულ მედიკამენტის წლიური საჭირო რაოდენობა (ერთეული)</t>
  </si>
  <si>
    <t>მედიკამენტის საპროგნოზო უტილიზაცია</t>
  </si>
  <si>
    <t>ბენეფიციართა რაოდენობა მოცვის და უტილიზაციის მაჩვენებლის მიხედვით</t>
  </si>
  <si>
    <t xml:space="preserve">ბენეფიციარების დაგეგმილი მოცვის მაჩვენებელი </t>
  </si>
  <si>
    <t xml:space="preserve">4) მედიკამენტების უტილიზაცია განისაზღვრა 48%-ით (თითოეული მედიკამენტისთვის დაახლოებით 12%-ის ოდენობით),  მოწევისთვის თავის დანებების მსურველებზე მათი გამოყენების უკუჩვენებების და მკურნალობის პროცესში გამოვლენილი გვერდითი ეფექტების გათვალისწინებით, რომლებიც საჭიროებენ ამ მედიკამენტით მკურნალობის შეწყვეტას, ბენეფიციართა მოცვის საპროგნოზე მაჩვენებლად განისაზღვრა დაახლოებით 12%, თითოეული მედიკამენტისთვის  დაახლოებით 3%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</si>
</sst>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2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/>
    <xf numFmtId="2" fontId="10" fillId="0" borderId="3" xfId="0" applyNumberFormat="1" applyFont="1" applyBorder="1" applyAlignment="1">
      <alignment horizontal="center"/>
    </xf>
    <xf numFmtId="0" fontId="7" fillId="0" borderId="1" xfId="0" applyFont="1" applyBorder="1"/>
    <xf numFmtId="2" fontId="10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1" fontId="10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7" fillId="0" borderId="0" xfId="0" applyFont="1" applyAlignment="1">
      <alignment wrapText="1"/>
    </xf>
    <xf numFmtId="0" fontId="11" fillId="0" borderId="0" xfId="0" applyFont="1"/>
    <xf numFmtId="0" fontId="7" fillId="0" borderId="0" xfId="0" applyFont="1" applyAlignment="1">
      <alignment horizontal="left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9" fillId="0" borderId="3" xfId="2" applyNumberFormat="1" applyFont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43" fontId="3" fillId="4" borderId="1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1" fontId="5" fillId="0" borderId="5" xfId="0" applyNumberFormat="1" applyFont="1" applyFill="1" applyBorder="1" applyAlignment="1">
      <alignment vertical="top" wrapText="1"/>
    </xf>
    <xf numFmtId="43" fontId="5" fillId="0" borderId="5" xfId="2" applyFont="1" applyFill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2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3" fontId="0" fillId="0" borderId="0" xfId="0" applyNumberFormat="1"/>
    <xf numFmtId="9" fontId="5" fillId="0" borderId="5" xfId="0" applyNumberFormat="1" applyFont="1" applyFill="1" applyBorder="1" applyAlignment="1">
      <alignment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99"/>
      <color rgb="FFFF9900"/>
      <color rgb="FF6633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79" zoomScaleNormal="79" workbookViewId="0">
      <selection activeCell="D6" sqref="D6"/>
    </sheetView>
  </sheetViews>
  <sheetFormatPr defaultRowHeight="15" x14ac:dyDescent="0.25"/>
  <cols>
    <col min="1" max="1" width="5.85546875" style="4" customWidth="1"/>
    <col min="2" max="2" width="98.140625" style="4" customWidth="1"/>
    <col min="3" max="3" width="20.85546875" style="4" customWidth="1"/>
    <col min="4" max="4" width="27" style="4" customWidth="1"/>
  </cols>
  <sheetData>
    <row r="1" spans="1:6" ht="26.25" x14ac:dyDescent="0.25">
      <c r="C1" s="5" t="s">
        <v>12</v>
      </c>
      <c r="D1" s="6" t="s">
        <v>2</v>
      </c>
    </row>
    <row r="2" spans="1:6" x14ac:dyDescent="0.25">
      <c r="B2" s="7" t="s">
        <v>15</v>
      </c>
      <c r="C2" s="25">
        <v>3713804</v>
      </c>
      <c r="D2" s="8">
        <v>0.31</v>
      </c>
    </row>
    <row r="3" spans="1:6" x14ac:dyDescent="0.25">
      <c r="B3" s="9" t="s">
        <v>16</v>
      </c>
      <c r="C3" s="25">
        <f>C2*D2</f>
        <v>1151279.24</v>
      </c>
      <c r="D3" s="10"/>
    </row>
    <row r="5" spans="1:6" ht="48.75" customHeight="1" thickBot="1" x14ac:dyDescent="0.3">
      <c r="A5" s="11" t="s">
        <v>0</v>
      </c>
      <c r="B5" s="11"/>
      <c r="C5" s="12" t="s">
        <v>18</v>
      </c>
      <c r="D5" s="13" t="s">
        <v>13</v>
      </c>
    </row>
    <row r="6" spans="1:6" ht="36" customHeight="1" thickTop="1" thickBot="1" x14ac:dyDescent="0.3">
      <c r="A6" s="14" t="s">
        <v>1</v>
      </c>
      <c r="B6" s="15" t="s">
        <v>17</v>
      </c>
      <c r="C6" s="14">
        <v>1151279</v>
      </c>
      <c r="D6" s="16"/>
      <c r="F6" s="1"/>
    </row>
    <row r="7" spans="1:6" ht="15.75" thickTop="1" x14ac:dyDescent="0.25"/>
    <row r="8" spans="1:6" x14ac:dyDescent="0.25">
      <c r="A8" s="17"/>
      <c r="B8" s="4" t="s">
        <v>3</v>
      </c>
    </row>
    <row r="9" spans="1:6" x14ac:dyDescent="0.25">
      <c r="B9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"/>
  <sheetViews>
    <sheetView zoomScaleNormal="100" workbookViewId="0">
      <pane ySplit="1" topLeftCell="A2" activePane="bottomLeft" state="frozen"/>
      <selection pane="bottomLeft" activeCell="E14" sqref="E14"/>
    </sheetView>
  </sheetViews>
  <sheetFormatPr defaultRowHeight="15" x14ac:dyDescent="0.25"/>
  <cols>
    <col min="2" max="2" width="25.5703125" style="4" customWidth="1"/>
    <col min="3" max="3" width="13.85546875" style="24" customWidth="1"/>
    <col min="4" max="4" width="15.140625" style="4" customWidth="1"/>
    <col min="5" max="5" width="19.85546875" style="24" customWidth="1"/>
    <col min="6" max="6" width="24.5703125" style="4" customWidth="1"/>
    <col min="7" max="7" width="13.42578125" style="24" customWidth="1"/>
    <col min="8" max="8" width="15" style="24" customWidth="1"/>
  </cols>
  <sheetData>
    <row r="1" spans="2:8" ht="83.45" customHeight="1" x14ac:dyDescent="0.25">
      <c r="B1" s="3" t="s">
        <v>4</v>
      </c>
      <c r="C1" s="3" t="s">
        <v>9</v>
      </c>
      <c r="D1" s="3" t="s">
        <v>8</v>
      </c>
      <c r="E1" s="3" t="s">
        <v>29</v>
      </c>
      <c r="F1" s="3" t="s">
        <v>30</v>
      </c>
      <c r="G1" s="3" t="s">
        <v>11</v>
      </c>
      <c r="H1" s="3" t="s">
        <v>31</v>
      </c>
    </row>
    <row r="2" spans="2:8" ht="24" customHeight="1" x14ac:dyDescent="0.25">
      <c r="B2" s="27" t="s">
        <v>19</v>
      </c>
      <c r="C2" s="28">
        <v>10</v>
      </c>
      <c r="D2" s="26" t="s">
        <v>20</v>
      </c>
      <c r="E2" s="28">
        <v>150</v>
      </c>
      <c r="F2" s="26" t="s">
        <v>21</v>
      </c>
      <c r="G2" s="29">
        <f>C2/E2*90</f>
        <v>6</v>
      </c>
      <c r="H2" s="30">
        <v>27.8</v>
      </c>
    </row>
    <row r="3" spans="2:8" ht="24.75" customHeight="1" x14ac:dyDescent="0.25">
      <c r="B3" s="27" t="s">
        <v>22</v>
      </c>
      <c r="C3" s="28">
        <v>1</v>
      </c>
      <c r="D3" s="26" t="s">
        <v>27</v>
      </c>
      <c r="E3" s="28">
        <v>1</v>
      </c>
      <c r="F3" s="26" t="s">
        <v>25</v>
      </c>
      <c r="G3" s="29">
        <f>C3/E3*90</f>
        <v>90</v>
      </c>
      <c r="H3" s="30">
        <v>3.9</v>
      </c>
    </row>
    <row r="4" spans="2:8" ht="25.5" customHeight="1" x14ac:dyDescent="0.25">
      <c r="B4" s="27" t="s">
        <v>23</v>
      </c>
      <c r="C4" s="28">
        <v>1</v>
      </c>
      <c r="D4" s="26" t="s">
        <v>6</v>
      </c>
      <c r="E4" s="28">
        <v>1</v>
      </c>
      <c r="F4" s="26" t="s">
        <v>24</v>
      </c>
      <c r="G4" s="29">
        <f>C4/E4*90</f>
        <v>90</v>
      </c>
      <c r="H4" s="30">
        <v>3.2</v>
      </c>
    </row>
    <row r="5" spans="2:8" ht="20.25" customHeight="1" x14ac:dyDescent="0.25">
      <c r="B5" s="27" t="s">
        <v>26</v>
      </c>
      <c r="C5" s="28">
        <v>5.25</v>
      </c>
      <c r="D5" s="26" t="s">
        <v>6</v>
      </c>
      <c r="E5" s="28">
        <v>1.5</v>
      </c>
      <c r="F5" s="26" t="s">
        <v>7</v>
      </c>
      <c r="G5" s="29">
        <f>C5/E5*30</f>
        <v>105</v>
      </c>
      <c r="H5" s="30">
        <v>0.41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7"/>
  <sheetViews>
    <sheetView tabSelected="1" zoomScale="90" zoomScaleNormal="90" workbookViewId="0">
      <selection activeCell="J19" sqref="J19"/>
    </sheetView>
  </sheetViews>
  <sheetFormatPr defaultRowHeight="15" x14ac:dyDescent="0.25"/>
  <cols>
    <col min="1" max="1" width="9.140625" style="4"/>
    <col min="2" max="2" width="30" style="4" customWidth="1"/>
    <col min="3" max="3" width="18.42578125" style="24" customWidth="1"/>
    <col min="4" max="4" width="17.28515625" style="24" customWidth="1"/>
    <col min="5" max="8" width="19" style="24" customWidth="1"/>
    <col min="9" max="10" width="17.42578125" style="24" customWidth="1"/>
  </cols>
  <sheetData>
    <row r="3" spans="1:12" ht="111.75" customHeight="1" x14ac:dyDescent="0.25">
      <c r="B3" s="3" t="s">
        <v>4</v>
      </c>
      <c r="C3" s="3" t="s">
        <v>10</v>
      </c>
      <c r="D3" s="3" t="s">
        <v>39</v>
      </c>
      <c r="E3" s="3" t="s">
        <v>41</v>
      </c>
      <c r="F3" s="3" t="s">
        <v>37</v>
      </c>
      <c r="G3" s="3" t="s">
        <v>40</v>
      </c>
      <c r="H3" s="3" t="s">
        <v>38</v>
      </c>
      <c r="I3" s="3" t="s">
        <v>32</v>
      </c>
      <c r="J3" s="3" t="s">
        <v>33</v>
      </c>
    </row>
    <row r="4" spans="1:12" x14ac:dyDescent="0.25">
      <c r="B4" s="27" t="s">
        <v>19</v>
      </c>
      <c r="C4" s="22">
        <f>Medications_doses!G2</f>
        <v>6</v>
      </c>
      <c r="D4" s="31">
        <v>0.12</v>
      </c>
      <c r="E4" s="31">
        <v>0.03</v>
      </c>
      <c r="F4" s="21">
        <f>PrevaleceIncidence!C6*25%</f>
        <v>287819.75</v>
      </c>
      <c r="G4" s="21">
        <f>F4*E4*D4</f>
        <v>1036.1510999999998</v>
      </c>
      <c r="H4" s="33">
        <f>C4*D4*E4*F4</f>
        <v>6216.9065999999993</v>
      </c>
      <c r="I4" s="23">
        <f>Medications_doses!H2</f>
        <v>27.8</v>
      </c>
      <c r="J4" s="32">
        <f>H4*I4</f>
        <v>172830.00347999998</v>
      </c>
    </row>
    <row r="5" spans="1:12" ht="15" customHeight="1" x14ac:dyDescent="0.25">
      <c r="B5" s="27" t="s">
        <v>22</v>
      </c>
      <c r="C5" s="22">
        <f>Medications_doses!G3</f>
        <v>90</v>
      </c>
      <c r="D5" s="31">
        <v>0.12</v>
      </c>
      <c r="E5" s="31">
        <v>0.03</v>
      </c>
      <c r="F5" s="21">
        <f>PrevaleceIncidence!C6*25%</f>
        <v>287819.75</v>
      </c>
      <c r="G5" s="21">
        <f t="shared" ref="G5:G7" si="0">F5*E5*D5</f>
        <v>1036.1510999999998</v>
      </c>
      <c r="H5" s="33">
        <f>C5*D5*E5*F5</f>
        <v>93253.598999999987</v>
      </c>
      <c r="I5" s="23">
        <f>Medications_doses!H3</f>
        <v>3.9</v>
      </c>
      <c r="J5" s="32">
        <f t="shared" ref="J5:J7" si="1">H5*I5</f>
        <v>363689.03609999997</v>
      </c>
    </row>
    <row r="6" spans="1:12" x14ac:dyDescent="0.25">
      <c r="B6" s="27" t="s">
        <v>23</v>
      </c>
      <c r="C6" s="22">
        <f>Medications_doses!G4</f>
        <v>90</v>
      </c>
      <c r="D6" s="31">
        <v>0.12</v>
      </c>
      <c r="E6" s="31">
        <v>0.03</v>
      </c>
      <c r="F6" s="21">
        <f>PrevaleceIncidence!C6*25%</f>
        <v>287819.75</v>
      </c>
      <c r="G6" s="21">
        <f t="shared" si="0"/>
        <v>1036.1510999999998</v>
      </c>
      <c r="H6" s="33">
        <f>C6*D6*E6*F6</f>
        <v>93253.598999999987</v>
      </c>
      <c r="I6" s="23">
        <f>Medications_doses!H4</f>
        <v>3.2</v>
      </c>
      <c r="J6" s="32">
        <f t="shared" si="1"/>
        <v>298411.51679999998</v>
      </c>
    </row>
    <row r="7" spans="1:12" x14ac:dyDescent="0.25">
      <c r="B7" s="27" t="s">
        <v>26</v>
      </c>
      <c r="C7" s="22">
        <f>Medications_doses!G5</f>
        <v>105</v>
      </c>
      <c r="D7" s="31">
        <v>0.12</v>
      </c>
      <c r="E7" s="31">
        <v>0.03</v>
      </c>
      <c r="F7" s="21">
        <f>PrevaleceIncidence!C6*25%</f>
        <v>287819.75</v>
      </c>
      <c r="G7" s="21">
        <f t="shared" si="0"/>
        <v>1036.1510999999998</v>
      </c>
      <c r="H7" s="33">
        <f>C7*D7*E7*F7</f>
        <v>108795.8655</v>
      </c>
      <c r="I7" s="23">
        <f>Medications_doses!H5</f>
        <v>0.41</v>
      </c>
      <c r="J7" s="32">
        <f t="shared" si="1"/>
        <v>44606.304854999995</v>
      </c>
      <c r="L7" s="45"/>
    </row>
    <row r="8" spans="1:12" x14ac:dyDescent="0.25">
      <c r="B8" s="34" t="s">
        <v>5</v>
      </c>
      <c r="C8" s="35"/>
      <c r="D8" s="46">
        <f>SUM(D4:D7)</f>
        <v>0.48</v>
      </c>
      <c r="E8" s="46">
        <f>SUM(E4:E7)</f>
        <v>0.12</v>
      </c>
      <c r="F8" s="35"/>
      <c r="G8" s="36">
        <f>SUM(G4:G7)</f>
        <v>4144.6043999999993</v>
      </c>
      <c r="H8" s="35"/>
      <c r="I8" s="35"/>
      <c r="J8" s="37">
        <f>SUM(J4:J7)</f>
        <v>879536.86123499996</v>
      </c>
    </row>
    <row r="11" spans="1:12" x14ac:dyDescent="0.25">
      <c r="A11" s="19" t="s">
        <v>14</v>
      </c>
    </row>
    <row r="12" spans="1:12" s="2" customFormat="1" ht="46.5" customHeight="1" x14ac:dyDescent="0.25">
      <c r="A12" s="20"/>
      <c r="B12" s="42" t="s">
        <v>34</v>
      </c>
      <c r="C12" s="42"/>
      <c r="D12" s="42"/>
      <c r="E12" s="42"/>
      <c r="F12" s="42"/>
      <c r="G12" s="42"/>
      <c r="H12" s="42"/>
      <c r="I12" s="42"/>
      <c r="J12" s="42"/>
    </row>
    <row r="13" spans="1:12" ht="33" customHeight="1" x14ac:dyDescent="0.25">
      <c r="B13" s="43" t="s">
        <v>35</v>
      </c>
      <c r="C13" s="43"/>
      <c r="D13" s="43"/>
      <c r="E13" s="43"/>
      <c r="F13" s="43"/>
      <c r="G13" s="43"/>
      <c r="H13" s="43"/>
      <c r="I13" s="43"/>
      <c r="J13" s="43"/>
    </row>
    <row r="14" spans="1:12" ht="48" customHeight="1" x14ac:dyDescent="0.25">
      <c r="B14" s="41" t="s">
        <v>28</v>
      </c>
      <c r="C14" s="41"/>
      <c r="D14" s="41"/>
      <c r="E14" s="41"/>
      <c r="F14" s="41"/>
      <c r="G14" s="41"/>
      <c r="H14" s="41"/>
      <c r="I14" s="41"/>
      <c r="J14" s="41"/>
    </row>
    <row r="15" spans="1:12" ht="45" customHeight="1" x14ac:dyDescent="0.25">
      <c r="B15" s="44" t="s">
        <v>42</v>
      </c>
      <c r="C15" s="44"/>
      <c r="D15" s="44"/>
      <c r="E15" s="44"/>
      <c r="F15" s="44"/>
      <c r="G15" s="44"/>
      <c r="H15" s="44"/>
      <c r="I15" s="44"/>
      <c r="J15" s="44"/>
    </row>
    <row r="16" spans="1:12" x14ac:dyDescent="0.25">
      <c r="A16" s="40"/>
      <c r="B16" s="38" t="s">
        <v>36</v>
      </c>
      <c r="C16" s="38"/>
      <c r="D16" s="38"/>
      <c r="E16" s="38"/>
      <c r="F16" s="38"/>
      <c r="G16" s="38"/>
      <c r="H16" s="38"/>
      <c r="I16" s="38"/>
      <c r="J16" s="38"/>
    </row>
    <row r="17" spans="1:10" ht="21" customHeight="1" x14ac:dyDescent="0.25">
      <c r="A17" s="40"/>
      <c r="B17" s="39"/>
      <c r="C17" s="39"/>
      <c r="D17" s="39"/>
      <c r="E17" s="39"/>
      <c r="F17" s="39"/>
      <c r="G17" s="39"/>
      <c r="H17" s="39"/>
      <c r="I17" s="39"/>
      <c r="J17" s="39"/>
    </row>
  </sheetData>
  <mergeCells count="6">
    <mergeCell ref="B16:J17"/>
    <mergeCell ref="A16:A17"/>
    <mergeCell ref="B14:J14"/>
    <mergeCell ref="B12:J12"/>
    <mergeCell ref="B13:J13"/>
    <mergeCell ref="B15:J1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PrevaleceIncidence</vt:lpstr>
      <vt:lpstr>Medications_doses</vt:lpstr>
      <vt:lpstr>Smoking Cessation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2019-08-27T10:52:55Z</dcterms:modified>
</cp:coreProperties>
</file>